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showInkAnnotation="0" autoCompressPictures="0"/>
  <bookViews>
    <workbookView xWindow="0" yWindow="0" windowWidth="28800" windowHeight="16320" tabRatio="500"/>
  </bookViews>
  <sheets>
    <sheet name="Sheet1" sheetId="1" r:id="rId1"/>
  </sheets>
  <definedNames>
    <definedName name="_xlnm.Print_Area" localSheetId="0">Sheet1!$A$1:$I$32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8" i="1" l="1"/>
  <c r="S11" i="1"/>
  <c r="P9" i="1"/>
  <c r="P10" i="1"/>
  <c r="P11" i="1"/>
  <c r="P12" i="1"/>
  <c r="P13" i="1"/>
  <c r="P14" i="1"/>
  <c r="P15" i="1"/>
  <c r="P16" i="1"/>
  <c r="P17" i="1"/>
  <c r="P18" i="1"/>
  <c r="P19" i="1"/>
  <c r="P5" i="1"/>
  <c r="P7" i="1"/>
  <c r="Q13" i="1"/>
  <c r="Q12" i="1"/>
  <c r="T11" i="1"/>
  <c r="T10" i="1"/>
  <c r="S10" i="1"/>
  <c r="Q10" i="1"/>
  <c r="S9" i="1"/>
  <c r="Q9" i="1"/>
  <c r="P6" i="1"/>
  <c r="K11" i="1"/>
  <c r="L10" i="1"/>
  <c r="L11" i="1"/>
  <c r="K10" i="1"/>
  <c r="K9" i="1"/>
  <c r="I9" i="1"/>
  <c r="I13" i="1"/>
  <c r="I10" i="1"/>
  <c r="I12" i="1"/>
  <c r="H11" i="1"/>
  <c r="H12" i="1"/>
  <c r="H10" i="1"/>
  <c r="H9" i="1"/>
  <c r="H7" i="1"/>
  <c r="H13" i="1"/>
  <c r="H14" i="1"/>
  <c r="H17" i="1"/>
  <c r="H15" i="1"/>
  <c r="H16" i="1"/>
  <c r="D17" i="1"/>
  <c r="D15" i="1"/>
  <c r="D16" i="1"/>
  <c r="H19" i="1"/>
  <c r="D19" i="1"/>
  <c r="H6" i="1"/>
  <c r="H5" i="1"/>
  <c r="D14" i="1"/>
  <c r="D13" i="1"/>
  <c r="D11" i="1"/>
  <c r="D12" i="1"/>
  <c r="D7" i="1"/>
</calcChain>
</file>

<file path=xl/sharedStrings.xml><?xml version="1.0" encoding="utf-8"?>
<sst xmlns="http://schemas.openxmlformats.org/spreadsheetml/2006/main" count="53" uniqueCount="21">
  <si>
    <t>Gross Gross</t>
  </si>
  <si>
    <t>Gross</t>
  </si>
  <si>
    <t>Net</t>
  </si>
  <si>
    <t>Net Net</t>
  </si>
  <si>
    <t>Client Net</t>
  </si>
  <si>
    <t>Natural Rabatt (free impressions)</t>
  </si>
  <si>
    <t>Cash Discount</t>
  </si>
  <si>
    <t>Volume Discount</t>
  </si>
  <si>
    <t>Agency Comission</t>
  </si>
  <si>
    <t>%</t>
  </si>
  <si>
    <t>Price CPT</t>
  </si>
  <si>
    <t>Impressions</t>
  </si>
  <si>
    <t>EUR/volume</t>
  </si>
  <si>
    <t>Fee (z NN)</t>
  </si>
  <si>
    <t>Bonus</t>
  </si>
  <si>
    <t>Net Net po Bonusu</t>
  </si>
  <si>
    <t>Ratecard Discount</t>
  </si>
  <si>
    <t>Vzorecek na vypocet po sleve</t>
  </si>
  <si>
    <t>vyse vzorecek na NET z Grossu po zapocteni Ratecard, Cash a Volume Discount</t>
  </si>
  <si>
    <t>Index Fee (z NN)</t>
  </si>
  <si>
    <t>Fix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</si>
</sst>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CZK&quot;_-;\-* #,##0.00\ &quot;CZK&quot;_-;_-* &quot;-&quot;??\ &quot;CZK&quot;_-;_-@_-"/>
    <numFmt numFmtId="164" formatCode="_-[$€-2]\ * #,##0.00_-;\-[$€-2]\ * #,##0.00_-;_-[$€-2]\ * &quot;-&quot;??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1"/>
      <name val="Calibri"/>
      <scheme val="minor"/>
    </font>
    <font>
      <sz val="8"/>
      <name val="Calibri"/>
      <family val="2"/>
      <scheme val="minor"/>
    </font>
    <font>
      <b/>
      <sz val="16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55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9" fontId="0" fillId="0" borderId="0" xfId="1" applyFont="1"/>
    <xf numFmtId="164" fontId="0" fillId="0" borderId="0" xfId="0" applyNumberFormat="1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4" fontId="0" fillId="0" borderId="0" xfId="48" applyFont="1"/>
    <xf numFmtId="164" fontId="8" fillId="0" borderId="0" xfId="0" applyNumberFormat="1" applyFont="1"/>
    <xf numFmtId="0" fontId="3" fillId="2" borderId="0" xfId="0" applyFont="1" applyFill="1" applyAlignment="1">
      <alignment horizontal="right"/>
    </xf>
    <xf numFmtId="2" fontId="0" fillId="2" borderId="0" xfId="1" applyNumberFormat="1" applyFont="1" applyFill="1"/>
    <xf numFmtId="164" fontId="0" fillId="2" borderId="0" xfId="0" applyNumberFormat="1" applyFill="1" applyAlignment="1">
      <alignment horizontal="center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0" fillId="2" borderId="0" xfId="0" applyFill="1"/>
    <xf numFmtId="164" fontId="0" fillId="2" borderId="0" xfId="0" applyNumberFormat="1" applyFill="1"/>
    <xf numFmtId="9" fontId="0" fillId="2" borderId="0" xfId="1" applyFont="1" applyFill="1"/>
    <xf numFmtId="164" fontId="8" fillId="2" borderId="0" xfId="0" applyNumberFormat="1" applyFont="1" applyFill="1"/>
    <xf numFmtId="0" fontId="0" fillId="0" borderId="0" xfId="0" applyAlignment="1">
      <alignment horizontal="left" wrapText="1"/>
    </xf>
  </cellXfs>
  <cellStyles count="55">
    <cellStyle name="Currency" xfId="48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9" builtinId="8" hidden="1"/>
    <cellStyle name="Hyperlink" xfId="51" builtinId="8" hidden="1"/>
    <cellStyle name="Hyperlink" xfId="53" builtinId="8" hidden="1"/>
    <cellStyle name="Normal" xfId="0" builtinId="0"/>
    <cellStyle name="Per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T19"/>
  <sheetViews>
    <sheetView tabSelected="1" workbookViewId="0">
      <selection activeCell="N7" sqref="N7"/>
    </sheetView>
  </sheetViews>
  <sheetFormatPr baseColWidth="10" defaultRowHeight="15" x14ac:dyDescent="0"/>
  <cols>
    <col min="1" max="1" width="1.1640625" customWidth="1"/>
    <col min="2" max="2" width="16.5" customWidth="1"/>
    <col min="3" max="3" width="4.6640625" bestFit="1" customWidth="1"/>
    <col min="4" max="4" width="12.6640625" customWidth="1"/>
    <col min="5" max="5" width="2" customWidth="1"/>
    <col min="6" max="6" width="28.33203125" bestFit="1" customWidth="1"/>
    <col min="7" max="7" width="4.6640625" bestFit="1" customWidth="1"/>
    <col min="8" max="8" width="13" bestFit="1" customWidth="1"/>
    <col min="9" max="9" width="15.5" bestFit="1" customWidth="1"/>
    <col min="10" max="10" width="3.1640625" bestFit="1" customWidth="1"/>
    <col min="11" max="11" width="16" bestFit="1" customWidth="1"/>
    <col min="12" max="12" width="14" bestFit="1" customWidth="1"/>
    <col min="13" max="13" width="2.83203125" customWidth="1"/>
    <col min="14" max="14" width="28.33203125" bestFit="1" customWidth="1"/>
    <col min="15" max="15" width="12" bestFit="1" customWidth="1"/>
    <col min="16" max="16" width="13" bestFit="1" customWidth="1"/>
    <col min="17" max="17" width="15.5" bestFit="1" customWidth="1"/>
    <col min="19" max="19" width="16" bestFit="1" customWidth="1"/>
    <col min="20" max="20" width="14" bestFit="1" customWidth="1"/>
  </cols>
  <sheetData>
    <row r="2" spans="2:20" ht="25">
      <c r="B2" s="6">
        <v>2014</v>
      </c>
      <c r="C2" s="7" t="s">
        <v>9</v>
      </c>
      <c r="D2" s="7" t="s">
        <v>12</v>
      </c>
      <c r="F2" s="6">
        <v>2015</v>
      </c>
      <c r="G2" s="7" t="s">
        <v>9</v>
      </c>
      <c r="H2" s="7" t="s">
        <v>12</v>
      </c>
      <c r="N2" s="14">
        <v>2016</v>
      </c>
      <c r="O2" s="15" t="s">
        <v>9</v>
      </c>
      <c r="P2" s="15" t="s">
        <v>12</v>
      </c>
    </row>
    <row r="3" spans="2:20">
      <c r="B3" s="8" t="s">
        <v>10</v>
      </c>
      <c r="C3" s="1"/>
      <c r="D3" s="2">
        <v>200</v>
      </c>
      <c r="F3" s="8" t="s">
        <v>10</v>
      </c>
      <c r="G3" s="1"/>
      <c r="H3" s="2">
        <v>200</v>
      </c>
      <c r="N3" s="11" t="s">
        <v>10</v>
      </c>
      <c r="O3" s="16"/>
      <c r="P3" s="13">
        <v>200</v>
      </c>
    </row>
    <row r="4" spans="2:20">
      <c r="B4" s="8" t="s">
        <v>11</v>
      </c>
      <c r="C4" s="1"/>
      <c r="D4" s="3">
        <v>1000000</v>
      </c>
      <c r="F4" s="8" t="s">
        <v>11</v>
      </c>
      <c r="G4" s="1"/>
      <c r="H4" s="3">
        <v>1000000</v>
      </c>
      <c r="N4" s="11" t="s">
        <v>11</v>
      </c>
      <c r="O4" s="16"/>
      <c r="P4" s="17">
        <v>1000000</v>
      </c>
    </row>
    <row r="5" spans="2:20">
      <c r="B5" s="8"/>
      <c r="F5" s="8" t="s">
        <v>0</v>
      </c>
      <c r="H5" s="5">
        <f>(H4/1000)*H3</f>
        <v>200000</v>
      </c>
      <c r="N5" s="11" t="s">
        <v>0</v>
      </c>
      <c r="O5" s="18"/>
      <c r="P5" s="19">
        <f>(P4/1000)*P3</f>
        <v>200000</v>
      </c>
    </row>
    <row r="6" spans="2:20">
      <c r="B6" s="8"/>
      <c r="F6" s="8" t="s">
        <v>5</v>
      </c>
      <c r="G6" s="4">
        <v>0.1</v>
      </c>
      <c r="H6" s="5">
        <f>G6*H7</f>
        <v>18181.81818181818</v>
      </c>
      <c r="N6" s="11" t="s">
        <v>5</v>
      </c>
      <c r="O6" s="20">
        <v>0.1</v>
      </c>
      <c r="P6" s="19">
        <f>O6*P7</f>
        <v>18181.81818181818</v>
      </c>
    </row>
    <row r="7" spans="2:20">
      <c r="B7" s="8" t="s">
        <v>1</v>
      </c>
      <c r="D7" s="2">
        <f>(D4/1000)*D3</f>
        <v>200000</v>
      </c>
      <c r="F7" s="8" t="s">
        <v>1</v>
      </c>
      <c r="H7" s="2">
        <f>H5/(1+G6)</f>
        <v>181818.18181818179</v>
      </c>
      <c r="I7" s="5"/>
      <c r="K7" t="s">
        <v>17</v>
      </c>
      <c r="N7" s="11" t="s">
        <v>1</v>
      </c>
      <c r="O7" s="18"/>
      <c r="P7" s="13">
        <f>P5/(1+O6)</f>
        <v>181818.18181818179</v>
      </c>
      <c r="Q7" s="5"/>
      <c r="S7" t="s">
        <v>17</v>
      </c>
    </row>
    <row r="8" spans="2:20">
      <c r="B8" s="8"/>
      <c r="D8" s="2"/>
      <c r="F8" s="8"/>
      <c r="H8" s="2"/>
      <c r="I8" s="5"/>
      <c r="N8" s="11" t="s">
        <v>20</v>
      </c>
      <c r="O8" s="13">
        <v>10000</v>
      </c>
      <c r="P8" s="13">
        <f>O8</f>
        <v>10000</v>
      </c>
      <c r="Q8" s="5"/>
    </row>
    <row r="9" spans="2:20">
      <c r="B9" s="8"/>
      <c r="D9" s="2"/>
      <c r="F9" s="8" t="s">
        <v>16</v>
      </c>
      <c r="G9" s="4">
        <v>0.05</v>
      </c>
      <c r="H9" s="2">
        <f>G9*H7</f>
        <v>9090.9090909090901</v>
      </c>
      <c r="I9" s="5">
        <f>H7-H9</f>
        <v>172727.27272727271</v>
      </c>
      <c r="J9">
        <v>5</v>
      </c>
      <c r="K9" s="5">
        <f>H7-J9*H7/100</f>
        <v>172727.27272727271</v>
      </c>
      <c r="N9" s="11" t="s">
        <v>16</v>
      </c>
      <c r="O9" s="20">
        <v>0.05</v>
      </c>
      <c r="P9" s="13">
        <f>O9*(P7-P8)</f>
        <v>8590.9090909090901</v>
      </c>
      <c r="Q9" s="5">
        <f>P7-P9</f>
        <v>173227.27272727271</v>
      </c>
      <c r="R9">
        <v>5</v>
      </c>
      <c r="S9" s="5">
        <f>P7-R9*P7/100</f>
        <v>172727.27272727271</v>
      </c>
    </row>
    <row r="10" spans="2:20">
      <c r="B10" s="8"/>
      <c r="F10" s="8" t="s">
        <v>6</v>
      </c>
      <c r="G10" s="4">
        <v>0.2</v>
      </c>
      <c r="H10" s="2">
        <f>G10*(H7-H9)</f>
        <v>34545.454545454544</v>
      </c>
      <c r="I10" s="5">
        <f>H7-H9-H10</f>
        <v>138181.81818181818</v>
      </c>
      <c r="J10">
        <v>20</v>
      </c>
      <c r="K10" s="5">
        <f>H7-(J9*H7/100)-(J10*(H7-J9*H7/100)/100)</f>
        <v>138181.81818181818</v>
      </c>
      <c r="L10" s="9">
        <f>(H7-(H7-J10*(H7-J9*H7/100)/100))</f>
        <v>34545.454545454559</v>
      </c>
      <c r="N10" s="11" t="s">
        <v>6</v>
      </c>
      <c r="O10" s="20">
        <v>0.2</v>
      </c>
      <c r="P10" s="13">
        <f>O10*(P7-P8-P9)</f>
        <v>32645.454545454544</v>
      </c>
      <c r="Q10" s="5">
        <f>P7-P9-P10</f>
        <v>140581.81818181818</v>
      </c>
      <c r="R10">
        <v>20</v>
      </c>
      <c r="S10" s="5">
        <f>P7-(R9*P7/100)-(R10*(P7-R9*P7/100)/100)</f>
        <v>138181.81818181818</v>
      </c>
      <c r="T10" s="9">
        <f>(P7-(P7-R10*(P7-R9*P7/100)/100))</f>
        <v>34545.454545454559</v>
      </c>
    </row>
    <row r="11" spans="2:20" ht="20">
      <c r="B11" s="8" t="s">
        <v>7</v>
      </c>
      <c r="C11" s="4">
        <v>0.3</v>
      </c>
      <c r="D11" s="2">
        <f>C11*D7</f>
        <v>60000</v>
      </c>
      <c r="F11" s="8" t="s">
        <v>7</v>
      </c>
      <c r="G11" s="4">
        <v>0.3</v>
      </c>
      <c r="H11" s="2">
        <f>G11*(H7-H9-H10)</f>
        <v>41454.545454545449</v>
      </c>
      <c r="I11" s="5"/>
      <c r="J11">
        <v>30</v>
      </c>
      <c r="K11" s="10">
        <f>H7-(J9*H7/100)-(J10*(H7-J9*H7/100)/100)-(J11*(H7-(J9*H7/100)-(J10*(H7-J9*H7/100)/100))/100)</f>
        <v>96727.272727272721</v>
      </c>
      <c r="L11" s="9">
        <f>(H7-(H7-J10*(H7-J9*H7/100)/100))</f>
        <v>34545.454545454559</v>
      </c>
      <c r="N11" s="11" t="s">
        <v>7</v>
      </c>
      <c r="O11" s="20">
        <v>0.3</v>
      </c>
      <c r="P11" s="13">
        <f>O11*(P7-P8-P9-P10)</f>
        <v>39174.545454545449</v>
      </c>
      <c r="Q11" s="5"/>
      <c r="R11">
        <v>30</v>
      </c>
      <c r="S11" s="21">
        <f>(P7-P8)-(R9*(P7-P8)/100)-(R10*((P7-P8)-R9*(P7-P8)/100)/100)-(R11*((P7-P8)-(R9*(P7-P8)/100)-(R10*((P7-P8)-R9*(P7-P8)/100)/100))/100)</f>
        <v>91407.272727272706</v>
      </c>
      <c r="T11" s="9">
        <f>(P7-(P7-R10*(P7-R9*P7/100)/100))</f>
        <v>34545.454545454559</v>
      </c>
    </row>
    <row r="12" spans="2:20">
      <c r="B12" s="8" t="s">
        <v>2</v>
      </c>
      <c r="D12" s="2">
        <f>D7-D11</f>
        <v>140000</v>
      </c>
      <c r="F12" s="8" t="s">
        <v>2</v>
      </c>
      <c r="H12" s="2">
        <f>H7-SUM(H9:H11)</f>
        <v>96727.272727272706</v>
      </c>
      <c r="I12" s="5">
        <f xml:space="preserve"> H7 - (J9*H7/100) - (J10*(H7 - J9*H7/100)/100) - J11*(H7-(J10*(H7 - J9*H7/100)/100))/100</f>
        <v>94000</v>
      </c>
      <c r="K12" s="22" t="s">
        <v>18</v>
      </c>
      <c r="L12" s="22"/>
      <c r="N12" s="11" t="s">
        <v>2</v>
      </c>
      <c r="O12" s="18"/>
      <c r="P12" s="13">
        <f>P7-SUM(P8:P11)</f>
        <v>91407.272727272706</v>
      </c>
      <c r="Q12" s="5">
        <f xml:space="preserve"> P7 - (R9*P7/100) - (R10*(P7 - R9*P7/100)/100) - R11*(P7-(R10*(P7 - R9*P7/100)/100))/100</f>
        <v>94000</v>
      </c>
      <c r="S12" t="s">
        <v>18</v>
      </c>
    </row>
    <row r="13" spans="2:20">
      <c r="B13" s="8" t="s">
        <v>8</v>
      </c>
      <c r="C13" s="4">
        <v>0.15</v>
      </c>
      <c r="D13" s="2">
        <f>C13*D12</f>
        <v>21000</v>
      </c>
      <c r="F13" s="8" t="s">
        <v>8</v>
      </c>
      <c r="G13" s="4">
        <v>0.15</v>
      </c>
      <c r="H13" s="2">
        <f>G13*H12</f>
        <v>14509.090909090906</v>
      </c>
      <c r="I13" s="5">
        <f>(H7- (J10*(H7 - J9*H7/100)/100))</f>
        <v>147272.72727272724</v>
      </c>
      <c r="K13" s="22"/>
      <c r="L13" s="22"/>
      <c r="N13" s="11" t="s">
        <v>8</v>
      </c>
      <c r="O13" s="20">
        <v>0.15</v>
      </c>
      <c r="P13" s="13">
        <f>O13*P12</f>
        <v>13711.090909090906</v>
      </c>
      <c r="Q13" s="5">
        <f>(P7- (R10*(P7 - R9*P7/100)/100))</f>
        <v>147272.72727272724</v>
      </c>
    </row>
    <row r="14" spans="2:20">
      <c r="B14" s="8" t="s">
        <v>3</v>
      </c>
      <c r="D14" s="2">
        <f>D12-D13</f>
        <v>119000</v>
      </c>
      <c r="F14" s="8" t="s">
        <v>3</v>
      </c>
      <c r="H14" s="2">
        <f>H12-H13</f>
        <v>82218.181818181794</v>
      </c>
      <c r="K14" s="22"/>
      <c r="L14" s="22"/>
      <c r="N14" s="11" t="s">
        <v>3</v>
      </c>
      <c r="O14" s="18"/>
      <c r="P14" s="13">
        <f>P12-P13</f>
        <v>77696.181818181794</v>
      </c>
    </row>
    <row r="15" spans="2:20">
      <c r="B15" s="8" t="s">
        <v>14</v>
      </c>
      <c r="C15" s="4">
        <v>0.2</v>
      </c>
      <c r="D15" s="2">
        <f>C15*D14</f>
        <v>23800</v>
      </c>
      <c r="F15" s="8" t="s">
        <v>14</v>
      </c>
      <c r="G15" s="4">
        <v>0.2</v>
      </c>
      <c r="H15" s="2">
        <f>G15*H14</f>
        <v>16443.63636363636</v>
      </c>
      <c r="N15" s="11" t="s">
        <v>14</v>
      </c>
      <c r="O15" s="20">
        <v>0.2</v>
      </c>
      <c r="P15" s="13">
        <f>O15*P14</f>
        <v>15539.236363636359</v>
      </c>
    </row>
    <row r="16" spans="2:20">
      <c r="B16" s="8" t="s">
        <v>15</v>
      </c>
      <c r="D16" s="2">
        <f>D14-D15</f>
        <v>95200</v>
      </c>
      <c r="F16" s="8" t="s">
        <v>15</v>
      </c>
      <c r="H16" s="2">
        <f>H14-H15</f>
        <v>65774.545454545441</v>
      </c>
      <c r="N16" s="11" t="s">
        <v>15</v>
      </c>
      <c r="O16" s="18"/>
      <c r="P16" s="13">
        <f>P14-P15</f>
        <v>62156.945454545435</v>
      </c>
    </row>
    <row r="17" spans="2:16">
      <c r="B17" s="8" t="s">
        <v>13</v>
      </c>
      <c r="C17" s="4">
        <v>0.03</v>
      </c>
      <c r="D17" s="2">
        <f>C17*D14</f>
        <v>3570</v>
      </c>
      <c r="F17" s="8" t="s">
        <v>13</v>
      </c>
      <c r="G17" s="4">
        <v>0.03</v>
      </c>
      <c r="H17" s="2">
        <f>G17*H14</f>
        <v>2466.5454545454536</v>
      </c>
      <c r="N17" s="11" t="s">
        <v>13</v>
      </c>
      <c r="O17" s="20">
        <v>0.03</v>
      </c>
      <c r="P17" s="13">
        <f>O17*P14</f>
        <v>2330.8854545454537</v>
      </c>
    </row>
    <row r="18" spans="2:16">
      <c r="B18" s="8"/>
      <c r="C18" s="4"/>
      <c r="D18" s="2"/>
      <c r="F18" s="8"/>
      <c r="G18" s="4"/>
      <c r="H18" s="2"/>
      <c r="N18" s="11" t="s">
        <v>19</v>
      </c>
      <c r="O18" s="12">
        <v>0.85</v>
      </c>
      <c r="P18" s="13">
        <f>P16/O18-P16</f>
        <v>10968.872727272726</v>
      </c>
    </row>
    <row r="19" spans="2:16">
      <c r="B19" s="8" t="s">
        <v>4</v>
      </c>
      <c r="D19" s="2">
        <f>D16+D17</f>
        <v>98770</v>
      </c>
      <c r="F19" s="8" t="s">
        <v>4</v>
      </c>
      <c r="H19" s="2">
        <f>H16+H17</f>
        <v>68241.090909090897</v>
      </c>
      <c r="N19" s="11" t="s">
        <v>4</v>
      </c>
      <c r="O19" s="18"/>
      <c r="P19" s="13">
        <f>P16+P17+P18</f>
        <v>75456.703636363614</v>
      </c>
    </row>
  </sheetData>
  <mergeCells count="1">
    <mergeCell ref="K12:L14"/>
  </mergeCells>
  <phoneticPr fontId="7" type="noConversion"/>
  <pageMargins left="0.75000000000000011" right="0.75000000000000011" top="1" bottom="1" header="0.5" footer="0.5"/>
  <pageSetup paperSize="9" scale="57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79.cz s.r.o.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Suda</dc:creator>
  <cp:lastModifiedBy>Jan Suda</cp:lastModifiedBy>
  <cp:lastPrinted>2015-06-18T06:08:53Z</cp:lastPrinted>
  <dcterms:created xsi:type="dcterms:W3CDTF">2015-06-18T05:21:09Z</dcterms:created>
  <dcterms:modified xsi:type="dcterms:W3CDTF">2016-08-11T22:27:56Z</dcterms:modified>
</cp:coreProperties>
</file>